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 Taxes\"/>
    </mc:Choice>
  </mc:AlternateContent>
  <xr:revisionPtr revIDLastSave="0" documentId="13_ncr:1_{6E0F98A1-03C4-4D4C-8FDD-8D0115E5DFB7}" xr6:coauthVersionLast="47" xr6:coauthVersionMax="47" xr10:uidLastSave="{00000000-0000-0000-0000-000000000000}"/>
  <bookViews>
    <workbookView xWindow="690" yWindow="1140" windowWidth="21600" windowHeight="11385" xr2:uid="{4F55E7C1-C906-4DAA-BD40-C6FB244047A8}"/>
  </bookViews>
  <sheets>
    <sheet name="Estima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F7" i="1"/>
  <c r="C29" i="1"/>
  <c r="C18" i="1"/>
  <c r="C12" i="1"/>
  <c r="I40" i="1"/>
  <c r="I39" i="1"/>
  <c r="J27" i="1"/>
  <c r="F27" i="1"/>
  <c r="J26" i="1"/>
  <c r="F26" i="1"/>
  <c r="J34" i="1"/>
  <c r="J32" i="1"/>
  <c r="J28" i="1"/>
  <c r="J25" i="1"/>
  <c r="J24" i="1"/>
  <c r="J23" i="1"/>
  <c r="J22" i="1"/>
  <c r="J21" i="1"/>
  <c r="J17" i="1"/>
  <c r="J16" i="1"/>
  <c r="J15" i="1"/>
  <c r="J11" i="1"/>
  <c r="J10" i="1"/>
  <c r="J9" i="1"/>
  <c r="J8" i="1"/>
  <c r="J7" i="1"/>
  <c r="F34" i="1"/>
  <c r="F32" i="1"/>
  <c r="F28" i="1"/>
  <c r="F25" i="1"/>
  <c r="F24" i="1"/>
  <c r="F23" i="1"/>
  <c r="F22" i="1"/>
  <c r="F21" i="1"/>
  <c r="F17" i="1"/>
  <c r="F16" i="1"/>
  <c r="F15" i="1"/>
  <c r="F11" i="1"/>
  <c r="F10" i="1"/>
  <c r="F8" i="1"/>
  <c r="F9" i="1"/>
  <c r="F40" i="1" l="1"/>
  <c r="C38" i="1"/>
  <c r="J40" i="1"/>
  <c r="J18" i="1"/>
  <c r="J29" i="1"/>
  <c r="J12" i="1"/>
  <c r="F29" i="1"/>
  <c r="F18" i="1"/>
  <c r="F12" i="1"/>
  <c r="F38" i="1" l="1"/>
  <c r="G27" i="1" s="1"/>
  <c r="F39" i="1"/>
  <c r="J39" i="1"/>
  <c r="J38" i="1"/>
  <c r="K21" i="1" s="1"/>
  <c r="K27" i="1" l="1"/>
  <c r="K32" i="1"/>
  <c r="K9" i="1"/>
  <c r="K26" i="1"/>
  <c r="G9" i="1"/>
  <c r="G26" i="1"/>
  <c r="K11" i="1"/>
  <c r="K10" i="1"/>
  <c r="K15" i="1"/>
  <c r="K17" i="1"/>
  <c r="K22" i="1"/>
  <c r="G17" i="1"/>
  <c r="G25" i="1"/>
  <c r="G24" i="1"/>
  <c r="K8" i="1"/>
  <c r="K24" i="1"/>
  <c r="K25" i="1"/>
  <c r="K28" i="1"/>
  <c r="G22" i="1"/>
  <c r="K23" i="1"/>
  <c r="K16" i="1"/>
  <c r="K7" i="1"/>
  <c r="K34" i="1"/>
  <c r="G21" i="1"/>
  <c r="G8" i="1"/>
  <c r="G10" i="1"/>
  <c r="G11" i="1"/>
  <c r="G7" i="1"/>
  <c r="G15" i="1"/>
  <c r="G16" i="1"/>
  <c r="G28" i="1"/>
  <c r="G34" i="1"/>
  <c r="G23" i="1"/>
  <c r="G32" i="1"/>
  <c r="G40" i="1" l="1"/>
  <c r="K40" i="1"/>
  <c r="K12" i="1"/>
  <c r="K29" i="1"/>
  <c r="K18" i="1"/>
  <c r="G12" i="1"/>
  <c r="G18" i="1"/>
  <c r="G29" i="1"/>
  <c r="K39" i="1" l="1"/>
  <c r="G39" i="1"/>
  <c r="K38" i="1"/>
  <c r="G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Virgina Didur</author>
  </authors>
  <commentList>
    <comment ref="B2" authorId="0" shapeId="0" xr:uid="{ED34BFD6-09EC-450B-8175-B31EC1403F4B}">
      <text>
        <r>
          <rPr>
            <b/>
            <sz val="9"/>
            <color indexed="81"/>
            <rFont val="Tahoma"/>
            <family val="2"/>
          </rPr>
          <t>Virgina Didur:</t>
        </r>
        <r>
          <rPr>
            <sz val="9"/>
            <color indexed="81"/>
            <rFont val="Tahoma"/>
            <family val="2"/>
          </rPr>
          <t xml:space="preserve">
Can use 50% of Market Value or 50% of Sale Price as an estimate of Taxable Value.</t>
        </r>
      </text>
    </comment>
  </commentList>
</comments>
</file>

<file path=xl/sharedStrings.xml><?xml version="1.0" encoding="utf-8"?>
<sst xmlns="http://schemas.openxmlformats.org/spreadsheetml/2006/main" count="36" uniqueCount="34">
  <si>
    <t>State Ed</t>
  </si>
  <si>
    <t>WS ESD</t>
  </si>
  <si>
    <t>WSCC</t>
  </si>
  <si>
    <t>Dollar Amt</t>
  </si>
  <si>
    <t>Percentage</t>
  </si>
  <si>
    <t>City Operating</t>
  </si>
  <si>
    <t>City Refuse</t>
  </si>
  <si>
    <t>Police Pension</t>
  </si>
  <si>
    <t>County Operating</t>
  </si>
  <si>
    <t>County Jail</t>
  </si>
  <si>
    <t>County Road</t>
  </si>
  <si>
    <t>Oakview</t>
  </si>
  <si>
    <t>Senior Citizens</t>
  </si>
  <si>
    <t>Soldiers/Sailors</t>
  </si>
  <si>
    <t>LMTA</t>
  </si>
  <si>
    <t>Fire Authority</t>
  </si>
  <si>
    <t>TOTAL</t>
  </si>
  <si>
    <t>Millage</t>
  </si>
  <si>
    <t>LAS School Op</t>
  </si>
  <si>
    <t>Totals may vary slightly due to rounding.</t>
  </si>
  <si>
    <t>EDUCATION</t>
  </si>
  <si>
    <t>CITY</t>
  </si>
  <si>
    <t>COUNTY</t>
  </si>
  <si>
    <t>District Library</t>
  </si>
  <si>
    <t>LAS School Bldg/Debt</t>
  </si>
  <si>
    <t>Is this your Principal Residence?</t>
  </si>
  <si>
    <t>YES</t>
  </si>
  <si>
    <t>NO</t>
  </si>
  <si>
    <t>Summer Tax Total</t>
  </si>
  <si>
    <t>Winter Tax Total</t>
  </si>
  <si>
    <t>Special Assessments include code enforcements and delinquent water bills and are not included in this estimator.</t>
  </si>
  <si>
    <t>Enter Taxable Value</t>
  </si>
  <si>
    <t>Estimates are based on 2025 millage rates</t>
  </si>
  <si>
    <t>DDA millage is 1.5451 mills and affects only parcels in the DDA district. Totals not inlcuded in this estimator.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</si>
</sst>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$&quot;#,##0.0000_);[Red]\(&quot;$&quot;#,#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6" fontId="0" fillId="5" borderId="0" xfId="0" applyNumberFormat="1" applyFill="1"/>
    <xf numFmtId="43" fontId="0" fillId="2" borderId="0" xfId="0" applyNumberFormat="1" applyFill="1" applyAlignment="1">
      <alignment horizontal="center"/>
    </xf>
    <xf numFmtId="43" fontId="0" fillId="2" borderId="1" xfId="0" applyNumberFormat="1" applyFill="1" applyBorder="1" applyAlignment="1">
      <alignment horizontal="center"/>
    </xf>
    <xf numFmtId="44" fontId="0" fillId="2" borderId="0" xfId="0" applyNumberFormat="1" applyFill="1" applyAlignment="1">
      <alignment horizontal="center"/>
    </xf>
    <xf numFmtId="44" fontId="1" fillId="2" borderId="0" xfId="0" applyNumberFormat="1" applyFont="1" applyFill="1" applyAlignment="1">
      <alignment horizontal="center"/>
    </xf>
    <xf numFmtId="10" fontId="0" fillId="2" borderId="2" xfId="0" applyNumberFormat="1" applyFill="1" applyBorder="1" applyAlignment="1">
      <alignment horizontal="right"/>
    </xf>
    <xf numFmtId="10" fontId="0" fillId="2" borderId="3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10" fontId="1" fillId="2" borderId="2" xfId="0" applyNumberFormat="1" applyFont="1" applyFill="1" applyBorder="1" applyAlignment="1">
      <alignment horizontal="right"/>
    </xf>
    <xf numFmtId="10" fontId="0" fillId="3" borderId="2" xfId="0" applyNumberFormat="1" applyFill="1" applyBorder="1" applyAlignment="1">
      <alignment horizontal="right"/>
    </xf>
    <xf numFmtId="10" fontId="0" fillId="3" borderId="3" xfId="0" applyNumberFormat="1" applyFill="1" applyBorder="1" applyAlignment="1">
      <alignment horizontal="right"/>
    </xf>
    <xf numFmtId="10" fontId="1" fillId="3" borderId="2" xfId="0" applyNumberFormat="1" applyFont="1" applyFill="1" applyBorder="1" applyAlignment="1">
      <alignment horizontal="right"/>
    </xf>
    <xf numFmtId="43" fontId="0" fillId="3" borderId="0" xfId="0" applyNumberFormat="1" applyFill="1" applyAlignment="1">
      <alignment horizontal="center"/>
    </xf>
    <xf numFmtId="43" fontId="0" fillId="3" borderId="1" xfId="0" applyNumberFormat="1" applyFill="1" applyBorder="1" applyAlignment="1">
      <alignment horizontal="center"/>
    </xf>
    <xf numFmtId="44" fontId="0" fillId="3" borderId="0" xfId="0" applyNumberFormat="1" applyFill="1" applyAlignment="1">
      <alignment horizontal="center"/>
    </xf>
    <xf numFmtId="44" fontId="1" fillId="3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1" fillId="4" borderId="0" xfId="0" applyNumberFormat="1" applyFont="1" applyFill="1" applyAlignment="1">
      <alignment horizontal="right"/>
    </xf>
    <xf numFmtId="0" fontId="0" fillId="0" borderId="0" xfId="0" quotePrefix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9AE0-F7A2-4D8D-9E87-578C85B86514}">
  <dimension ref="A1:O45"/>
  <sheetViews>
    <sheetView tabSelected="1" zoomScaleNormal="100" workbookViewId="0">
      <selection activeCell="B3" sqref="B3"/>
    </sheetView>
  </sheetViews>
  <sheetFormatPr defaultRowHeight="15" x14ac:dyDescent="0.25"/>
  <cols>
    <col min="1" max="1" width="18.42578125" customWidth="1"/>
    <col min="2" max="2" width="12.28515625" customWidth="1"/>
    <col min="3" max="4" width="9.140625" customWidth="1"/>
    <col min="6" max="6" width="11.5703125" bestFit="1" customWidth="1"/>
    <col min="7" max="7" width="11" bestFit="1" customWidth="1"/>
    <col min="8" max="9" width="11" customWidth="1"/>
    <col min="10" max="10" width="11.5703125" bestFit="1" customWidth="1"/>
    <col min="11" max="11" width="11" bestFit="1" customWidth="1"/>
  </cols>
  <sheetData>
    <row r="1" spans="1:12" x14ac:dyDescent="0.2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x14ac:dyDescent="0.25">
      <c r="A2" t="s">
        <v>31</v>
      </c>
      <c r="B2" s="18">
        <v>100000</v>
      </c>
    </row>
    <row r="3" spans="1:12" x14ac:dyDescent="0.25">
      <c r="A3" s="37"/>
      <c r="B3" t="s">
        <v>25</v>
      </c>
      <c r="F3" s="38" t="s">
        <v>26</v>
      </c>
      <c r="G3" s="38"/>
      <c r="H3" s="13"/>
      <c r="J3" s="39" t="s">
        <v>27</v>
      </c>
      <c r="K3" s="39"/>
    </row>
    <row r="5" spans="1:12" x14ac:dyDescent="0.25">
      <c r="C5" s="11" t="s">
        <v>17</v>
      </c>
      <c r="D5" s="13"/>
      <c r="F5" s="6" t="s">
        <v>3</v>
      </c>
      <c r="G5" s="7" t="s">
        <v>4</v>
      </c>
      <c r="H5" s="13"/>
      <c r="J5" s="8" t="s">
        <v>3</v>
      </c>
      <c r="K5" s="9" t="s">
        <v>4</v>
      </c>
    </row>
    <row r="6" spans="1:12" x14ac:dyDescent="0.25">
      <c r="A6" s="5" t="s">
        <v>20</v>
      </c>
      <c r="C6" s="12"/>
      <c r="F6" s="6"/>
      <c r="G6" s="7"/>
      <c r="H6" s="13"/>
      <c r="J6" s="8"/>
      <c r="K6" s="10"/>
    </row>
    <row r="7" spans="1:12" x14ac:dyDescent="0.25">
      <c r="A7" t="s">
        <v>0</v>
      </c>
      <c r="C7" s="34">
        <v>6</v>
      </c>
      <c r="D7" s="16"/>
      <c r="F7" s="19">
        <f>B2*C7/1000</f>
        <v>600</v>
      </c>
      <c r="G7" s="23">
        <f>F7/F38</f>
        <v>0.14751982297621244</v>
      </c>
      <c r="H7" s="14"/>
      <c r="I7" s="4"/>
      <c r="J7" s="30">
        <f>B2*C7/1000</f>
        <v>600</v>
      </c>
      <c r="K7" s="27">
        <f>J7/J38</f>
        <v>0.102262559120542</v>
      </c>
      <c r="L7" s="3"/>
    </row>
    <row r="8" spans="1:12" x14ac:dyDescent="0.25">
      <c r="A8" t="s">
        <v>18</v>
      </c>
      <c r="C8" s="34">
        <v>18</v>
      </c>
      <c r="D8" s="16"/>
      <c r="F8" s="19">
        <f>B2*0</f>
        <v>0</v>
      </c>
      <c r="G8" s="23">
        <f>F8/F38</f>
        <v>0</v>
      </c>
      <c r="H8" s="14"/>
      <c r="J8" s="30">
        <f>B2*C8/1000</f>
        <v>1800</v>
      </c>
      <c r="K8" s="27">
        <f>J8/J38</f>
        <v>0.30678767736162599</v>
      </c>
    </row>
    <row r="9" spans="1:12" x14ac:dyDescent="0.25">
      <c r="A9" t="s">
        <v>24</v>
      </c>
      <c r="C9" s="34">
        <v>3.3290000000000002</v>
      </c>
      <c r="D9" s="16"/>
      <c r="F9" s="19">
        <f>B2*C9/1000</f>
        <v>332.9</v>
      </c>
      <c r="G9" s="23">
        <f>F9/F38</f>
        <v>8.1848915114635185E-2</v>
      </c>
      <c r="H9" s="14"/>
      <c r="J9" s="30">
        <f>B2*C9/1000</f>
        <v>332.9</v>
      </c>
      <c r="K9" s="27">
        <f>J9/J38</f>
        <v>5.6738676552047375E-2</v>
      </c>
    </row>
    <row r="10" spans="1:12" ht="14.25" customHeight="1" x14ac:dyDescent="0.25">
      <c r="A10" t="s">
        <v>1</v>
      </c>
      <c r="C10" s="34">
        <v>3.5207000000000002</v>
      </c>
      <c r="D10" s="16"/>
      <c r="F10" s="19">
        <f>B2*C10/1000</f>
        <v>352.07</v>
      </c>
      <c r="G10" s="23">
        <f>F10/F38</f>
        <v>8.6562173458725175E-2</v>
      </c>
      <c r="H10" s="14"/>
      <c r="J10" s="30">
        <f>B2*C10/1000</f>
        <v>352.07</v>
      </c>
      <c r="K10" s="27">
        <f>J10/J38</f>
        <v>6.0005965315948699E-2</v>
      </c>
    </row>
    <row r="11" spans="1:12" x14ac:dyDescent="0.25">
      <c r="A11" t="s">
        <v>2</v>
      </c>
      <c r="C11" s="35">
        <v>3.05</v>
      </c>
      <c r="D11" s="16"/>
      <c r="F11" s="20">
        <f>B2*C11/1000</f>
        <v>305</v>
      </c>
      <c r="G11" s="24">
        <f>F11/F38</f>
        <v>7.4989243346241324E-2</v>
      </c>
      <c r="H11" s="14"/>
      <c r="J11" s="31">
        <f>B2*C11/1000</f>
        <v>305</v>
      </c>
      <c r="K11" s="28">
        <f>J11/J38</f>
        <v>5.1983467552942177E-2</v>
      </c>
    </row>
    <row r="12" spans="1:12" x14ac:dyDescent="0.25">
      <c r="C12" s="34">
        <f>SUM(C7:C11)</f>
        <v>33.899700000000003</v>
      </c>
      <c r="D12" s="16"/>
      <c r="F12" s="21">
        <f>SUM(F7:F11)</f>
        <v>1589.97</v>
      </c>
      <c r="G12" s="23">
        <f>SUM(G7:G11)</f>
        <v>0.39092015489581411</v>
      </c>
      <c r="H12" s="14"/>
      <c r="J12" s="32">
        <f>SUM(J7:J11)</f>
        <v>3389.9700000000003</v>
      </c>
      <c r="K12" s="27">
        <f>SUM(K7:K11)</f>
        <v>0.57777834590310617</v>
      </c>
    </row>
    <row r="13" spans="1:12" x14ac:dyDescent="0.25">
      <c r="C13" s="34"/>
      <c r="D13" s="16"/>
      <c r="F13" s="19"/>
      <c r="G13" s="25"/>
      <c r="H13" s="13"/>
      <c r="J13" s="30"/>
      <c r="K13" s="27"/>
    </row>
    <row r="14" spans="1:12" x14ac:dyDescent="0.25">
      <c r="A14" s="5" t="s">
        <v>21</v>
      </c>
      <c r="C14" s="34"/>
      <c r="D14" s="16"/>
      <c r="F14" s="19"/>
      <c r="G14" s="25"/>
      <c r="H14" s="13"/>
      <c r="J14" s="30"/>
      <c r="K14" s="27"/>
    </row>
    <row r="15" spans="1:12" x14ac:dyDescent="0.25">
      <c r="A15" t="s">
        <v>5</v>
      </c>
      <c r="C15" s="34">
        <v>11.0603</v>
      </c>
      <c r="D15" s="16"/>
      <c r="F15" s="19">
        <f>B2*C15/1000</f>
        <v>1106.03</v>
      </c>
      <c r="G15" s="23">
        <f>F15/F38</f>
        <v>0.2719355830106337</v>
      </c>
      <c r="H15" s="14"/>
      <c r="J15" s="30">
        <f>B2*C15/1000</f>
        <v>1106.03</v>
      </c>
      <c r="K15" s="27">
        <f>J15/J38</f>
        <v>0.18850909710682176</v>
      </c>
    </row>
    <row r="16" spans="1:12" x14ac:dyDescent="0.25">
      <c r="A16" t="s">
        <v>6</v>
      </c>
      <c r="C16" s="34">
        <v>2.6543000000000001</v>
      </c>
      <c r="D16" s="16"/>
      <c r="F16" s="19">
        <f>B2*C16/1000</f>
        <v>265.43</v>
      </c>
      <c r="G16" s="23">
        <f>F16/F38</f>
        <v>6.526031102096011E-2</v>
      </c>
      <c r="H16" s="14"/>
      <c r="J16" s="30">
        <f>B2*C16/1000</f>
        <v>265.43</v>
      </c>
      <c r="K16" s="27">
        <f>J16/J38</f>
        <v>4.5239251778942433E-2</v>
      </c>
    </row>
    <row r="17" spans="1:11" x14ac:dyDescent="0.25">
      <c r="A17" t="s">
        <v>7</v>
      </c>
      <c r="C17" s="35">
        <v>1.75</v>
      </c>
      <c r="D17" s="16"/>
      <c r="F17" s="20">
        <f>B2*C17/1000</f>
        <v>175</v>
      </c>
      <c r="G17" s="24">
        <f>F17/F38</f>
        <v>4.3026615034728627E-2</v>
      </c>
      <c r="H17" s="14"/>
      <c r="J17" s="31">
        <f>B2*C17/1000</f>
        <v>175</v>
      </c>
      <c r="K17" s="28">
        <f>J17/J38</f>
        <v>2.9826579743491413E-2</v>
      </c>
    </row>
    <row r="18" spans="1:11" x14ac:dyDescent="0.25">
      <c r="C18" s="34">
        <f>SUM(C15:C17)</f>
        <v>15.464600000000001</v>
      </c>
      <c r="D18" s="16"/>
      <c r="F18" s="21">
        <f>SUM(F15:F17)</f>
        <v>1546.46</v>
      </c>
      <c r="G18" s="23">
        <f>SUM(G15:G17)</f>
        <v>0.38022250906632238</v>
      </c>
      <c r="H18" s="14"/>
      <c r="J18" s="32">
        <f>SUM(J15:J17)</f>
        <v>1546.46</v>
      </c>
      <c r="K18" s="27">
        <f>SUM(K15:K17)</f>
        <v>0.26357492862925558</v>
      </c>
    </row>
    <row r="19" spans="1:11" x14ac:dyDescent="0.25">
      <c r="C19" s="34"/>
      <c r="D19" s="16"/>
      <c r="F19" s="19"/>
      <c r="G19" s="23"/>
      <c r="H19" s="14"/>
      <c r="J19" s="30"/>
      <c r="K19" s="27"/>
    </row>
    <row r="20" spans="1:11" x14ac:dyDescent="0.25">
      <c r="A20" s="5" t="s">
        <v>22</v>
      </c>
      <c r="C20" s="34"/>
      <c r="D20" s="16"/>
      <c r="F20" s="19"/>
      <c r="G20" s="23"/>
      <c r="H20" s="14"/>
      <c r="J20" s="30"/>
      <c r="K20" s="27"/>
    </row>
    <row r="21" spans="1:11" x14ac:dyDescent="0.25">
      <c r="A21" t="s">
        <v>8</v>
      </c>
      <c r="C21" s="34">
        <v>5.0640000000000001</v>
      </c>
      <c r="D21" s="16"/>
      <c r="F21" s="19">
        <f>B2*C21/1000</f>
        <v>506.4</v>
      </c>
      <c r="G21" s="23">
        <f>F21/F38</f>
        <v>0.12450673059192328</v>
      </c>
      <c r="H21" s="14"/>
      <c r="J21" s="30">
        <f>B2*C21/1000</f>
        <v>506.4</v>
      </c>
      <c r="K21" s="27">
        <f>J21/J38</f>
        <v>8.6309599897737441E-2</v>
      </c>
    </row>
    <row r="22" spans="1:11" x14ac:dyDescent="0.25">
      <c r="A22" t="s">
        <v>9</v>
      </c>
      <c r="C22" s="34">
        <v>0.57620000000000005</v>
      </c>
      <c r="D22" s="16"/>
      <c r="F22" s="19">
        <f>B2*C22/1000</f>
        <v>57.620000000000005</v>
      </c>
      <c r="G22" s="23">
        <f>F22/F38</f>
        <v>1.4166820333148934E-2</v>
      </c>
      <c r="H22" s="14"/>
      <c r="J22" s="30">
        <f>B2*C22/1000</f>
        <v>57.620000000000005</v>
      </c>
      <c r="K22" s="27">
        <f>J22/J38</f>
        <v>9.8206144275427166E-3</v>
      </c>
    </row>
    <row r="23" spans="1:11" x14ac:dyDescent="0.25">
      <c r="A23" t="s">
        <v>10</v>
      </c>
      <c r="C23" s="34">
        <v>0.29799999999999999</v>
      </c>
      <c r="D23" s="16"/>
      <c r="F23" s="19">
        <f>B2*C23/1000</f>
        <v>29.8</v>
      </c>
      <c r="G23" s="23">
        <f>F23/F38</f>
        <v>7.3268178744852171E-3</v>
      </c>
      <c r="H23" s="14"/>
      <c r="J23" s="30">
        <f>B2*C23/1000</f>
        <v>29.8</v>
      </c>
      <c r="K23" s="27">
        <f>J23/J38</f>
        <v>5.0790404363202524E-3</v>
      </c>
    </row>
    <row r="24" spans="1:11" x14ac:dyDescent="0.25">
      <c r="A24" t="s">
        <v>11</v>
      </c>
      <c r="C24" s="34">
        <v>0.96519999999999995</v>
      </c>
      <c r="D24" s="16"/>
      <c r="F24" s="19">
        <f>B2*C24/1000</f>
        <v>96.52</v>
      </c>
      <c r="G24" s="23">
        <f>F24/F38</f>
        <v>2.3731022189440037E-2</v>
      </c>
      <c r="H24" s="14"/>
      <c r="J24" s="30">
        <f>B2*C24/1000</f>
        <v>96.52</v>
      </c>
      <c r="K24" s="27">
        <f>J24/J38</f>
        <v>1.6450637010524519E-2</v>
      </c>
    </row>
    <row r="25" spans="1:11" x14ac:dyDescent="0.25">
      <c r="A25" t="s">
        <v>12</v>
      </c>
      <c r="C25" s="34">
        <v>0.29620000000000002</v>
      </c>
      <c r="D25" s="16"/>
      <c r="F25" s="19">
        <f>B2*C25/1000</f>
        <v>29.620000000000005</v>
      </c>
      <c r="G25" s="23">
        <f>F25/F38</f>
        <v>7.2825619275923544E-3</v>
      </c>
      <c r="H25" s="14"/>
      <c r="J25" s="30">
        <f>B2*C25/1000</f>
        <v>29.620000000000005</v>
      </c>
      <c r="K25" s="27">
        <f>J25/J38</f>
        <v>5.0483616685840903E-3</v>
      </c>
    </row>
    <row r="26" spans="1:11" x14ac:dyDescent="0.25">
      <c r="A26" t="s">
        <v>13</v>
      </c>
      <c r="C26" s="34">
        <v>3.0000000000000001E-3</v>
      </c>
      <c r="D26" s="16"/>
      <c r="F26" s="19">
        <f>B2*C26/1000</f>
        <v>0.3</v>
      </c>
      <c r="G26" s="23">
        <f>F26/F38</f>
        <v>7.3759911488106207E-5</v>
      </c>
      <c r="H26" s="14"/>
      <c r="J26" s="30">
        <f>B2*C26/1000</f>
        <v>0.3</v>
      </c>
      <c r="K26" s="27">
        <f>J26/J38</f>
        <v>5.1131279560270992E-5</v>
      </c>
    </row>
    <row r="27" spans="1:11" x14ac:dyDescent="0.25">
      <c r="A27" s="1">
        <v>911</v>
      </c>
      <c r="C27" s="34">
        <v>0.13900000000000001</v>
      </c>
      <c r="D27" s="16"/>
      <c r="F27" s="19">
        <f>B2*C27/1000</f>
        <v>13.900000000000002</v>
      </c>
      <c r="G27" s="23">
        <f>F27/F38</f>
        <v>3.4175425656155886E-3</v>
      </c>
      <c r="H27" s="14"/>
      <c r="J27" s="30">
        <f>B2*C27/1000</f>
        <v>13.900000000000002</v>
      </c>
      <c r="K27" s="27">
        <f>J27/J38</f>
        <v>2.3690826196258899E-3</v>
      </c>
    </row>
    <row r="28" spans="1:11" x14ac:dyDescent="0.25">
      <c r="A28" t="s">
        <v>23</v>
      </c>
      <c r="C28" s="35">
        <v>0.49149999999999999</v>
      </c>
      <c r="D28" s="16"/>
      <c r="F28" s="20">
        <f>B2*C28/1000</f>
        <v>49.15</v>
      </c>
      <c r="G28" s="24">
        <f>F28/F38</f>
        <v>1.2084332165468068E-2</v>
      </c>
      <c r="H28" s="14"/>
      <c r="J28" s="31">
        <f>B2*C28/1000</f>
        <v>49.15</v>
      </c>
      <c r="K28" s="28">
        <f>J28/J38</f>
        <v>8.3770079679577319E-3</v>
      </c>
    </row>
    <row r="29" spans="1:11" x14ac:dyDescent="0.25">
      <c r="C29" s="34">
        <f>SUM(C21:C28)</f>
        <v>7.8331000000000008</v>
      </c>
      <c r="D29" s="16"/>
      <c r="F29" s="21">
        <f>SUM(F21:F28)</f>
        <v>783.30999999999983</v>
      </c>
      <c r="G29" s="23">
        <f>SUM(G21:G28)</f>
        <v>0.19258958755916158</v>
      </c>
      <c r="H29" s="14"/>
      <c r="J29" s="32">
        <f>SUM(J21:J28)</f>
        <v>783.30999999999983</v>
      </c>
      <c r="K29" s="27">
        <f>SUM(K21:K28)</f>
        <v>0.13350547530785292</v>
      </c>
    </row>
    <row r="30" spans="1:11" x14ac:dyDescent="0.25">
      <c r="C30" s="34"/>
      <c r="D30" s="16"/>
      <c r="F30" s="19"/>
      <c r="G30" s="23"/>
      <c r="H30" s="14"/>
      <c r="J30" s="32"/>
      <c r="K30" s="27"/>
    </row>
    <row r="31" spans="1:11" x14ac:dyDescent="0.25">
      <c r="C31" s="34"/>
      <c r="D31" s="16"/>
      <c r="F31" s="19"/>
      <c r="G31" s="23"/>
      <c r="H31" s="14"/>
      <c r="J31" s="32"/>
      <c r="K31" s="27"/>
    </row>
    <row r="32" spans="1:11" x14ac:dyDescent="0.25">
      <c r="A32" t="s">
        <v>14</v>
      </c>
      <c r="C32" s="34">
        <v>1.177</v>
      </c>
      <c r="D32" s="16"/>
      <c r="F32" s="21">
        <f>B2*C32/1000</f>
        <v>117.7</v>
      </c>
      <c r="G32" s="23">
        <f>F32/F38</f>
        <v>2.8938471940500338E-2</v>
      </c>
      <c r="H32" s="14"/>
      <c r="J32" s="32">
        <f>B2*C32/1000</f>
        <v>117.7</v>
      </c>
      <c r="K32" s="27">
        <f>J32/J38</f>
        <v>2.0060505347479655E-2</v>
      </c>
    </row>
    <row r="33" spans="1:15" x14ac:dyDescent="0.25">
      <c r="C33" s="34"/>
      <c r="D33" s="16"/>
      <c r="F33" s="21"/>
      <c r="G33" s="23"/>
      <c r="H33" s="14"/>
      <c r="J33" s="32"/>
      <c r="K33" s="27"/>
    </row>
    <row r="34" spans="1:15" x14ac:dyDescent="0.25">
      <c r="A34" t="s">
        <v>15</v>
      </c>
      <c r="C34" s="34">
        <v>0.29809999999999998</v>
      </c>
      <c r="D34" s="16"/>
      <c r="F34" s="21">
        <f>B2*C34/1000</f>
        <v>29.809999999999995</v>
      </c>
      <c r="G34" s="23">
        <f>F34/F38</f>
        <v>7.329276538201486E-3</v>
      </c>
      <c r="H34" s="14"/>
      <c r="J34" s="32">
        <f>B2*C34/1000</f>
        <v>29.809999999999995</v>
      </c>
      <c r="K34" s="27">
        <f>J34/J38</f>
        <v>5.0807448123055942E-3</v>
      </c>
    </row>
    <row r="35" spans="1:15" x14ac:dyDescent="0.25">
      <c r="C35" s="34"/>
      <c r="D35" s="16"/>
      <c r="F35" s="21"/>
      <c r="G35" s="23"/>
      <c r="H35" s="14"/>
      <c r="J35" s="32"/>
      <c r="K35" s="27"/>
    </row>
    <row r="36" spans="1:15" x14ac:dyDescent="0.25">
      <c r="C36" s="34"/>
      <c r="D36" s="16"/>
      <c r="F36" s="21"/>
      <c r="G36" s="23"/>
      <c r="H36" s="14"/>
      <c r="J36" s="32"/>
      <c r="K36" s="27"/>
    </row>
    <row r="37" spans="1:15" x14ac:dyDescent="0.25">
      <c r="C37" s="34"/>
      <c r="D37" s="16"/>
      <c r="F37" s="21"/>
      <c r="G37" s="23"/>
      <c r="H37" s="14"/>
      <c r="J37" s="32"/>
      <c r="K37" s="27"/>
    </row>
    <row r="38" spans="1:15" x14ac:dyDescent="0.25">
      <c r="A38" s="5" t="s">
        <v>16</v>
      </c>
      <c r="B38" s="5"/>
      <c r="C38" s="36">
        <f>C12+C18+C29+C32+C34</f>
        <v>58.672499999999999</v>
      </c>
      <c r="D38" s="17"/>
      <c r="E38" s="5"/>
      <c r="F38" s="22">
        <f>F12+F18+F29+F32+F34</f>
        <v>4067.25</v>
      </c>
      <c r="G38" s="26">
        <f>G12+G18+G29+G32+G34</f>
        <v>0.99999999999999989</v>
      </c>
      <c r="H38" s="15"/>
      <c r="I38" s="5"/>
      <c r="J38" s="33">
        <f>J12+J18+J29+J32+J34</f>
        <v>5867.25</v>
      </c>
      <c r="K38" s="29">
        <f>K12+K18+K29+K32+K34</f>
        <v>0.99999999999999989</v>
      </c>
      <c r="O38" s="2"/>
    </row>
    <row r="39" spans="1:15" x14ac:dyDescent="0.25">
      <c r="A39" t="s">
        <v>28</v>
      </c>
      <c r="E39" s="34">
        <f>C7+C9+C10+C11+C15+C16+C17+C21+C32</f>
        <v>37.6053</v>
      </c>
      <c r="F39" s="21">
        <f>F12+F18+F21+F32</f>
        <v>3760.53</v>
      </c>
      <c r="G39" s="23">
        <f>G12+G18+G21+G32</f>
        <v>0.92458786649456015</v>
      </c>
      <c r="I39" s="34">
        <f>C7+C8+C9+C10+C11+C15+C16+C17+C21+C32</f>
        <v>55.6053</v>
      </c>
      <c r="J39" s="32">
        <f>J12+J18+J21+J32</f>
        <v>5560.53</v>
      </c>
      <c r="K39" s="27">
        <f>K12+K18+K21+K32</f>
        <v>0.94772337977757881</v>
      </c>
    </row>
    <row r="40" spans="1:15" x14ac:dyDescent="0.25">
      <c r="A40" t="s">
        <v>29</v>
      </c>
      <c r="E40" s="34">
        <f>C22+C23+C24+C25+C26+C27+C28+C34</f>
        <v>3.0672000000000001</v>
      </c>
      <c r="F40" s="21">
        <f>F22+F23+F24+F25+F26+F27+F28+F34</f>
        <v>306.72000000000003</v>
      </c>
      <c r="G40" s="23">
        <f>G22+G23+G24+G25+G26+G27+G28+G34</f>
        <v>7.5412133505439793E-2</v>
      </c>
      <c r="I40" s="34">
        <f>C22+C23+C24+C25+C26+C27+C28+C34</f>
        <v>3.0672000000000001</v>
      </c>
      <c r="J40" s="32">
        <f>J22+J23+J24+J25+J26+J27+J28+J34</f>
        <v>306.72000000000003</v>
      </c>
      <c r="K40" s="27">
        <f>K22+K23+K24+K25+K26+K27+K28+K34</f>
        <v>5.227662022242107E-2</v>
      </c>
    </row>
    <row r="43" spans="1:15" x14ac:dyDescent="0.25">
      <c r="A43" t="s">
        <v>19</v>
      </c>
    </row>
    <row r="44" spans="1:15" x14ac:dyDescent="0.25">
      <c r="A44" t="s">
        <v>30</v>
      </c>
    </row>
    <row r="45" spans="1:15" x14ac:dyDescent="0.25">
      <c r="A45" t="s">
        <v>33</v>
      </c>
    </row>
  </sheetData>
  <mergeCells count="3">
    <mergeCell ref="F3:G3"/>
    <mergeCell ref="J3:K3"/>
    <mergeCell ref="A1:K1"/>
  </mergeCells>
  <pageMargins left="0.7" right="0.7" top="0.75" bottom="0.75" header="0.3" footer="0.3"/>
  <pageSetup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Jo Lange</dc:creator>
  <cp:lastModifiedBy>Renee Caithamer</cp:lastModifiedBy>
  <cp:lastPrinted>2024-08-21T16:23:32Z</cp:lastPrinted>
  <dcterms:created xsi:type="dcterms:W3CDTF">2021-11-09T15:23:43Z</dcterms:created>
  <dcterms:modified xsi:type="dcterms:W3CDTF">2025-08-14T15:27:04Z</dcterms:modified>
</cp:coreProperties>
</file>